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26207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/Volumes/GSP1RMCENXV/"/>
    </mc:Choice>
  </mc:AlternateContent>
  <bookViews>
    <workbookView xWindow="5120" yWindow="460" windowWidth="46100" windowHeight="23100" tabRatio="500"/>
  </bookViews>
  <sheets>
    <sheet name="Sheet1" sheetId="1" r:id="rId1"/>
  </sheets>
  <definedNames>
    <definedName name="_xlnm.Print_Area" localSheetId="0">Sheet1!$A$1:$L$54</definedName>
  </definedNames>
  <calcPr calcId="15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H22" i="1" l="1"/>
  <c r="I22" i="1"/>
  <c r="J22" i="1"/>
  <c r="H21" i="1"/>
  <c r="I21" i="1"/>
  <c r="J21" i="1"/>
  <c r="F43" i="1"/>
  <c r="F6" i="1"/>
  <c r="G6" i="1"/>
  <c r="H6" i="1"/>
  <c r="I6" i="1"/>
  <c r="J6" i="1"/>
  <c r="K6" i="1"/>
  <c r="F8" i="1"/>
  <c r="G8" i="1"/>
  <c r="H8" i="1"/>
  <c r="I8" i="1"/>
  <c r="J8" i="1"/>
  <c r="K8" i="1"/>
  <c r="K29" i="1"/>
  <c r="I20" i="1"/>
  <c r="J20" i="1"/>
  <c r="J24" i="1"/>
  <c r="I24" i="1"/>
  <c r="K31" i="1"/>
  <c r="F10" i="1"/>
  <c r="G10" i="1"/>
  <c r="H10" i="1"/>
  <c r="I10" i="1"/>
  <c r="J10" i="1"/>
  <c r="K10" i="1"/>
  <c r="I12" i="1"/>
  <c r="J12" i="1"/>
  <c r="J14" i="1"/>
  <c r="I14" i="1"/>
  <c r="K4" i="1"/>
  <c r="K22" i="1"/>
  <c r="K21" i="1"/>
  <c r="K20" i="1"/>
  <c r="K24" i="1"/>
  <c r="H24" i="1"/>
  <c r="G24" i="1"/>
  <c r="B40" i="1"/>
  <c r="D14" i="1"/>
  <c r="B41" i="1"/>
  <c r="B43" i="1"/>
  <c r="K12" i="1"/>
  <c r="K14" i="1"/>
  <c r="B44" i="1"/>
  <c r="B45" i="1"/>
  <c r="L29" i="1"/>
  <c r="H14" i="1"/>
  <c r="G14" i="1"/>
  <c r="F14" i="1"/>
  <c r="E14" i="1"/>
</calcChain>
</file>

<file path=xl/sharedStrings.xml><?xml version="1.0" encoding="utf-8"?>
<sst xmlns="http://schemas.openxmlformats.org/spreadsheetml/2006/main" count="67" uniqueCount="59">
  <si>
    <t xml:space="preserve">  </t>
  </si>
  <si>
    <t xml:space="preserve">04/01/13 to 12/31/13 </t>
  </si>
  <si>
    <t>Performance Period    </t>
  </si>
  <si>
    <t>Notes</t>
  </si>
  <si>
    <t>Task Order           </t>
  </si>
  <si>
    <t>TO #10 SAAS          </t>
  </si>
  <si>
    <t xml:space="preserve">09/01/13 to 04/15/14 </t>
  </si>
  <si>
    <t>TO#11   General Enhancements                                                                      </t>
  </si>
  <si>
    <t>(Need to change end date to 03/31/14)</t>
  </si>
  <si>
    <t> SAAS Services (Revision #1 attached)</t>
  </si>
  <si>
    <t>09/01/13 to 04/15/14</t>
  </si>
  <si>
    <t>(Need to change end date to 03/31/14</t>
  </si>
  <si>
    <t xml:space="preserve">TO #13     Project Dashboards </t>
  </si>
  <si>
    <t>01/06/14 to 01/15/14</t>
  </si>
  <si>
    <t>TO #14  Delta Perspective Maps</t>
  </si>
  <si>
    <t>Approved Task Orders</t>
  </si>
  <si>
    <t>TO #15  Virtual Delta (Suisun Marsh) Tidal Cycle Variability                                                                </t>
  </si>
  <si>
    <t xml:space="preserve">12/01/13 to 03/31/14 </t>
  </si>
  <si>
    <t>Not Approved Yet, Budget needs to be reconciled with available funds</t>
  </si>
  <si>
    <t xml:space="preserve">TO #16  Delta Conditions Team Data Management/OPS Decision Support Tool </t>
  </si>
  <si>
    <t xml:space="preserve"> 12/01/13 to 03/31/14 </t>
  </si>
  <si>
    <t xml:space="preserve">TO #17   Water OPS Acoutic Telemetry Data (South Delta) </t>
  </si>
  <si>
    <t xml:space="preserve">TO #03  BLACK &amp; VEATCH AGREEMENT #120046   Delta Historic Ecology Model/Visualization </t>
  </si>
  <si>
    <t xml:space="preserve"> 01/06/14 to 03/10/14 </t>
  </si>
  <si>
    <t>01/06/14 to 02/28/14</t>
  </si>
  <si>
    <t>2013-2014 Task Order Agreement # 119903</t>
  </si>
  <si>
    <t>Other Agreements</t>
  </si>
  <si>
    <t>Paid through November Invoice # 22 (Due January 31)</t>
  </si>
  <si>
    <t>January 2014 Invoice #25</t>
  </si>
  <si>
    <t>Paid Through Invoice # 24 (December 2013)</t>
  </si>
  <si>
    <t>Max (not-to-exceed)   Approved Task Orders</t>
  </si>
  <si>
    <t>TO#12  DCT/USGS Dashboards Needs Assessment</t>
  </si>
  <si>
    <t>`</t>
  </si>
  <si>
    <t>Feb 2014 Estimate</t>
  </si>
  <si>
    <t>March estimate</t>
  </si>
  <si>
    <t>Total</t>
  </si>
  <si>
    <t>Agreement Amount</t>
  </si>
  <si>
    <t>Invoice #13</t>
  </si>
  <si>
    <t>Invoices 2013</t>
  </si>
  <si>
    <t>9/2013 Invoice #20</t>
  </si>
  <si>
    <t>10/2013 Invoice #21</t>
  </si>
  <si>
    <t>11/13 Invoices #22</t>
  </si>
  <si>
    <t>12/13 Invoice #23</t>
  </si>
  <si>
    <t>1/14 Invoice  #24</t>
  </si>
  <si>
    <t>Total Remaining in Agreement and Deferred Work</t>
  </si>
  <si>
    <t>Less Amount to be Reconciled from 2012</t>
  </si>
  <si>
    <t>Amount Available New Tasks</t>
  </si>
  <si>
    <t xml:space="preserve">Add Back Deferred Work to 2014 Pending Agreement </t>
  </si>
  <si>
    <t>Total Available Critical Path Tasks</t>
  </si>
  <si>
    <t>See H15</t>
  </si>
  <si>
    <t>2013 Total</t>
  </si>
  <si>
    <t>Total Spent of $163,241.80</t>
  </si>
  <si>
    <t> Paid through Invoice #20 (September) and #21 (October) and SAAS</t>
  </si>
  <si>
    <t>Feb Estimate</t>
  </si>
  <si>
    <t>March Estimate</t>
  </si>
  <si>
    <t>To Be Moved To Pending Agreement 2014</t>
  </si>
  <si>
    <t>Total Agreement Year #3</t>
  </si>
  <si>
    <t>Not Approved Yet, Budget needs to be reconciled with available funds.. Task Order #15:  Curt asked David to finish the animation?  Need to extend date to 2/28/14</t>
  </si>
  <si>
    <t>Invoice 14-19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</si>
</sst>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&quot;$&quot;#,##0_);[Red]\(&quot;$&quot;#,##0\)"/>
    <numFmt numFmtId="165" formatCode="&quot;$&quot;#,##0.00_);[Red]\(&quot;$&quot;#,##0.00\)"/>
    <numFmt numFmtId="166" formatCode="&quot;$&quot;#,##0.00"/>
    <numFmt numFmtId="167" formatCode="#,##0.0"/>
  </numFmts>
  <fonts count="11" x14ac:knownFonts="1"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scheme val="minor"/>
    </font>
    <font>
      <b/>
      <u/>
      <sz val="11"/>
      <color theme="1"/>
      <name val="Calibri"/>
      <scheme val="minor"/>
    </font>
    <font>
      <b/>
      <u/>
      <sz val="12"/>
      <color theme="1"/>
      <name val="Calibri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12"/>
      <color theme="3" tint="0.39997558519241921"/>
      <name val="Calibri"/>
      <scheme val="minor"/>
    </font>
    <font>
      <sz val="12"/>
      <color rgb="FFFF6600"/>
      <name val="Calibri"/>
      <scheme val="minor"/>
    </font>
    <font>
      <sz val="8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8">
    <border>
      <left/>
      <right/>
      <top/>
      <bottom/>
      <diagonal/>
    </border>
    <border>
      <left/>
      <right/>
      <top style="thin">
        <color auto="1"/>
      </top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</borders>
  <cellStyleXfs count="33">
    <xf numFmtId="0" fontId="0" fillId="0" borderId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  <xf numFmtId="0" fontId="6" fillId="0" borderId="0" applyNumberFormat="0" applyFill="0" applyBorder="0" applyAlignment="0" applyProtection="0"/>
    <xf numFmtId="0" fontId="7" fillId="0" borderId="0" applyNumberFormat="0" applyFill="0" applyBorder="0" applyAlignment="0" applyProtection="0"/>
  </cellStyleXfs>
  <cellXfs count="85">
    <xf numFmtId="0" fontId="0" fillId="0" borderId="0" xfId="0"/>
    <xf numFmtId="165" fontId="0" fillId="0" borderId="0" xfId="0" applyNumberFormat="1"/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2" xfId="0" applyFont="1" applyBorder="1" applyAlignment="1">
      <alignment horizontal="right" wrapText="1"/>
    </xf>
    <xf numFmtId="0" fontId="2" fillId="0" borderId="4" xfId="0" applyFont="1" applyBorder="1" applyAlignment="1">
      <alignment horizontal="center" wrapText="1"/>
    </xf>
    <xf numFmtId="0" fontId="2" fillId="0" borderId="2" xfId="0" applyFont="1" applyFill="1" applyBorder="1" applyAlignment="1">
      <alignment horizontal="right" wrapText="1"/>
    </xf>
    <xf numFmtId="0" fontId="2" fillId="0" borderId="6" xfId="0" applyFont="1" applyFill="1" applyBorder="1" applyAlignment="1">
      <alignment horizontal="right" wrapText="1"/>
    </xf>
    <xf numFmtId="0" fontId="2" fillId="0" borderId="0" xfId="0" applyFont="1" applyFill="1" applyBorder="1" applyAlignment="1">
      <alignment horizontal="right" wrapText="1"/>
    </xf>
    <xf numFmtId="0" fontId="2" fillId="3" borderId="4" xfId="0" applyFont="1" applyFill="1" applyBorder="1" applyAlignment="1">
      <alignment horizontal="center" wrapText="1"/>
    </xf>
    <xf numFmtId="0" fontId="2" fillId="4" borderId="0" xfId="0" applyFont="1" applyFill="1" applyAlignment="1">
      <alignment horizontal="center" wrapText="1"/>
    </xf>
    <xf numFmtId="4" fontId="9" fillId="0" borderId="0" xfId="0" applyNumberFormat="1" applyFont="1" applyFill="1" applyBorder="1" applyAlignment="1">
      <alignment horizontal="right" wrapText="1"/>
    </xf>
    <xf numFmtId="4" fontId="9" fillId="0" borderId="0" xfId="0" applyNumberFormat="1" applyFont="1" applyFill="1" applyBorder="1" applyAlignment="1">
      <alignment wrapText="1"/>
    </xf>
    <xf numFmtId="4" fontId="2" fillId="0" borderId="7" xfId="0" applyNumberFormat="1" applyFont="1" applyBorder="1" applyAlignment="1">
      <alignment wrapText="1"/>
    </xf>
    <xf numFmtId="0" fontId="0" fillId="0" borderId="2" xfId="0" applyBorder="1" applyAlignment="1">
      <alignment wrapText="1"/>
    </xf>
    <xf numFmtId="0" fontId="0" fillId="0" borderId="0" xfId="0" applyBorder="1" applyAlignment="1">
      <alignment wrapText="1"/>
    </xf>
    <xf numFmtId="4" fontId="2" fillId="0" borderId="0" xfId="0" applyNumberFormat="1" applyFont="1" applyAlignment="1">
      <alignment wrapText="1"/>
    </xf>
    <xf numFmtId="0" fontId="2" fillId="0" borderId="2" xfId="0" applyFont="1" applyBorder="1" applyAlignment="1">
      <alignment wrapText="1"/>
    </xf>
    <xf numFmtId="165" fontId="0" fillId="0" borderId="0" xfId="0" applyNumberFormat="1" applyAlignment="1">
      <alignment wrapText="1"/>
    </xf>
    <xf numFmtId="0" fontId="0" fillId="0" borderId="1" xfId="0" applyBorder="1" applyAlignment="1">
      <alignment wrapText="1"/>
    </xf>
    <xf numFmtId="0" fontId="4" fillId="0" borderId="0" xfId="0" applyFont="1" applyAlignment="1">
      <alignment wrapText="1"/>
    </xf>
    <xf numFmtId="0" fontId="3" fillId="0" borderId="0" xfId="0" applyFont="1" applyAlignment="1">
      <alignment wrapText="1"/>
    </xf>
    <xf numFmtId="0" fontId="5" fillId="0" borderId="0" xfId="0" applyFont="1" applyAlignment="1">
      <alignment horizontal="center" vertical="center" wrapText="1"/>
    </xf>
    <xf numFmtId="0" fontId="3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2" fillId="0" borderId="1" xfId="0" applyFont="1" applyBorder="1" applyAlignment="1">
      <alignment wrapText="1"/>
    </xf>
    <xf numFmtId="0" fontId="0" fillId="2" borderId="0" xfId="0" applyFill="1" applyAlignment="1">
      <alignment wrapText="1"/>
    </xf>
    <xf numFmtId="0" fontId="0" fillId="0" borderId="5" xfId="0" applyBorder="1" applyAlignment="1">
      <alignment wrapText="1"/>
    </xf>
    <xf numFmtId="0" fontId="0" fillId="4" borderId="0" xfId="0" applyFill="1" applyAlignment="1">
      <alignment wrapText="1"/>
    </xf>
    <xf numFmtId="0" fontId="0" fillId="3" borderId="5" xfId="0" applyFill="1" applyBorder="1" applyAlignment="1">
      <alignment wrapText="1"/>
    </xf>
    <xf numFmtId="0" fontId="0" fillId="0" borderId="0" xfId="0" applyAlignment="1">
      <alignment horizontal="right" wrapText="1"/>
    </xf>
    <xf numFmtId="164" fontId="0" fillId="0" borderId="5" xfId="0" applyNumberFormat="1" applyBorder="1" applyAlignment="1">
      <alignment horizontal="right" wrapText="1"/>
    </xf>
    <xf numFmtId="164" fontId="0" fillId="0" borderId="0" xfId="0" applyNumberFormat="1" applyAlignment="1">
      <alignment horizontal="right" wrapText="1"/>
    </xf>
    <xf numFmtId="164" fontId="8" fillId="0" borderId="0" xfId="0" applyNumberFormat="1" applyFont="1" applyAlignment="1">
      <alignment horizontal="right" wrapText="1"/>
    </xf>
    <xf numFmtId="164" fontId="8" fillId="0" borderId="0" xfId="0" applyNumberFormat="1" applyFont="1" applyAlignment="1">
      <alignment wrapText="1"/>
    </xf>
    <xf numFmtId="164" fontId="8" fillId="4" borderId="0" xfId="0" applyNumberFormat="1" applyFont="1" applyFill="1" applyAlignment="1">
      <alignment wrapText="1"/>
    </xf>
    <xf numFmtId="164" fontId="8" fillId="3" borderId="5" xfId="0" applyNumberFormat="1" applyFont="1" applyFill="1" applyBorder="1" applyAlignment="1">
      <alignment wrapText="1"/>
    </xf>
    <xf numFmtId="0" fontId="0" fillId="0" borderId="5" xfId="0" applyBorder="1" applyAlignment="1">
      <alignment horizontal="right" wrapText="1"/>
    </xf>
    <xf numFmtId="0" fontId="8" fillId="0" borderId="0" xfId="0" applyFont="1" applyAlignment="1">
      <alignment horizontal="right" wrapText="1"/>
    </xf>
    <xf numFmtId="165" fontId="0" fillId="0" borderId="5" xfId="0" applyNumberFormat="1" applyBorder="1" applyAlignment="1">
      <alignment horizontal="right" wrapText="1"/>
    </xf>
    <xf numFmtId="165" fontId="0" fillId="0" borderId="0" xfId="0" applyNumberFormat="1" applyAlignment="1">
      <alignment horizontal="right" wrapText="1"/>
    </xf>
    <xf numFmtId="165" fontId="8" fillId="0" borderId="0" xfId="0" applyNumberFormat="1" applyFont="1" applyAlignment="1">
      <alignment horizontal="right" wrapText="1"/>
    </xf>
    <xf numFmtId="165" fontId="0" fillId="4" borderId="0" xfId="0" applyNumberFormat="1" applyFill="1" applyAlignment="1">
      <alignment wrapText="1"/>
    </xf>
    <xf numFmtId="165" fontId="0" fillId="3" borderId="5" xfId="0" applyNumberFormat="1" applyFill="1" applyBorder="1" applyAlignment="1">
      <alignment wrapText="1"/>
    </xf>
    <xf numFmtId="165" fontId="0" fillId="2" borderId="0" xfId="0" applyNumberFormat="1" applyFill="1" applyAlignment="1">
      <alignment horizontal="right" wrapText="1"/>
    </xf>
    <xf numFmtId="4" fontId="0" fillId="0" borderId="0" xfId="0" applyNumberFormat="1" applyAlignment="1">
      <alignment horizontal="right" wrapText="1"/>
    </xf>
    <xf numFmtId="165" fontId="8" fillId="4" borderId="0" xfId="0" applyNumberFormat="1" applyFont="1" applyFill="1" applyAlignment="1">
      <alignment wrapText="1"/>
    </xf>
    <xf numFmtId="165" fontId="8" fillId="0" borderId="0" xfId="0" applyNumberFormat="1" applyFont="1" applyAlignment="1">
      <alignment wrapText="1"/>
    </xf>
    <xf numFmtId="165" fontId="0" fillId="4" borderId="0" xfId="0" applyNumberFormat="1" applyFont="1" applyFill="1" applyAlignment="1">
      <alignment wrapText="1"/>
    </xf>
    <xf numFmtId="165" fontId="8" fillId="3" borderId="5" xfId="0" applyNumberFormat="1" applyFont="1" applyFill="1" applyBorder="1" applyAlignment="1">
      <alignment wrapText="1"/>
    </xf>
    <xf numFmtId="166" fontId="2" fillId="0" borderId="7" xfId="0" applyNumberFormat="1" applyFont="1" applyBorder="1" applyAlignment="1">
      <alignment horizontal="right" wrapText="1"/>
    </xf>
    <xf numFmtId="166" fontId="2" fillId="0" borderId="3" xfId="0" applyNumberFormat="1" applyFont="1" applyBorder="1" applyAlignment="1">
      <alignment horizontal="right" wrapText="1"/>
    </xf>
    <xf numFmtId="166" fontId="9" fillId="0" borderId="7" xfId="0" applyNumberFormat="1" applyFont="1" applyBorder="1" applyAlignment="1">
      <alignment horizontal="right" wrapText="1"/>
    </xf>
    <xf numFmtId="164" fontId="9" fillId="0" borderId="7" xfId="0" applyNumberFormat="1" applyFont="1" applyBorder="1" applyAlignment="1">
      <alignment wrapText="1"/>
    </xf>
    <xf numFmtId="164" fontId="9" fillId="4" borderId="7" xfId="0" applyNumberFormat="1" applyFont="1" applyFill="1" applyBorder="1" applyAlignment="1">
      <alignment wrapText="1"/>
    </xf>
    <xf numFmtId="164" fontId="9" fillId="3" borderId="3" xfId="0" applyNumberFormat="1" applyFont="1" applyFill="1" applyBorder="1" applyAlignment="1">
      <alignment wrapText="1"/>
    </xf>
    <xf numFmtId="166" fontId="0" fillId="0" borderId="0" xfId="0" applyNumberFormat="1" applyAlignment="1">
      <alignment horizontal="right" wrapText="1"/>
    </xf>
    <xf numFmtId="0" fontId="0" fillId="3" borderId="0" xfId="0" applyFill="1" applyAlignment="1">
      <alignment wrapText="1"/>
    </xf>
    <xf numFmtId="166" fontId="0" fillId="0" borderId="5" xfId="0" applyNumberFormat="1" applyBorder="1" applyAlignment="1">
      <alignment horizontal="right" wrapText="1"/>
    </xf>
    <xf numFmtId="165" fontId="0" fillId="0" borderId="0" xfId="0" applyNumberFormat="1" applyFont="1" applyAlignment="1">
      <alignment horizontal="right" wrapText="1"/>
    </xf>
    <xf numFmtId="165" fontId="0" fillId="0" borderId="0" xfId="0" applyNumberFormat="1" applyFont="1" applyAlignment="1">
      <alignment wrapText="1"/>
    </xf>
    <xf numFmtId="0" fontId="0" fillId="0" borderId="2" xfId="0" applyFill="1" applyBorder="1" applyAlignment="1">
      <alignment wrapText="1"/>
    </xf>
    <xf numFmtId="0" fontId="0" fillId="4" borderId="2" xfId="0" applyFill="1" applyBorder="1" applyAlignment="1">
      <alignment wrapText="1"/>
    </xf>
    <xf numFmtId="0" fontId="0" fillId="3" borderId="6" xfId="0" applyFill="1" applyBorder="1" applyAlignment="1">
      <alignment wrapText="1"/>
    </xf>
    <xf numFmtId="0" fontId="0" fillId="0" borderId="0" xfId="0" applyFill="1" applyBorder="1" applyAlignment="1">
      <alignment wrapText="1"/>
    </xf>
    <xf numFmtId="166" fontId="2" fillId="0" borderId="0" xfId="0" applyNumberFormat="1" applyFont="1" applyFill="1" applyBorder="1" applyAlignment="1">
      <alignment horizontal="right" wrapText="1"/>
    </xf>
    <xf numFmtId="165" fontId="2" fillId="0" borderId="0" xfId="0" applyNumberFormat="1" applyFont="1" applyFill="1" applyBorder="1" applyAlignment="1">
      <alignment wrapText="1"/>
    </xf>
    <xf numFmtId="0" fontId="0" fillId="0" borderId="0" xfId="0" applyFont="1" applyFill="1" applyBorder="1" applyAlignment="1">
      <alignment horizontal="right" wrapText="1"/>
    </xf>
    <xf numFmtId="166" fontId="0" fillId="0" borderId="0" xfId="0" applyNumberFormat="1" applyFont="1" applyFill="1" applyBorder="1" applyAlignment="1">
      <alignment horizontal="right" wrapText="1"/>
    </xf>
    <xf numFmtId="166" fontId="0" fillId="0" borderId="0" xfId="0" applyNumberFormat="1" applyFont="1" applyFill="1" applyBorder="1" applyAlignment="1">
      <alignment wrapText="1"/>
    </xf>
    <xf numFmtId="0" fontId="2" fillId="0" borderId="2" xfId="0" applyFont="1" applyBorder="1" applyAlignment="1">
      <alignment horizontal="center" wrapText="1"/>
    </xf>
    <xf numFmtId="0" fontId="2" fillId="4" borderId="2" xfId="0" applyFont="1" applyFill="1" applyBorder="1" applyAlignment="1">
      <alignment horizontal="center" wrapText="1"/>
    </xf>
    <xf numFmtId="17" fontId="2" fillId="4" borderId="2" xfId="0" applyNumberFormat="1" applyFont="1" applyFill="1" applyBorder="1" applyAlignment="1">
      <alignment horizontal="right" wrapText="1"/>
    </xf>
    <xf numFmtId="17" fontId="2" fillId="0" borderId="2" xfId="0" applyNumberFormat="1" applyFont="1" applyBorder="1" applyAlignment="1">
      <alignment horizontal="right" wrapText="1"/>
    </xf>
    <xf numFmtId="17" fontId="2" fillId="0" borderId="2" xfId="0" applyNumberFormat="1" applyFont="1" applyBorder="1" applyAlignment="1">
      <alignment wrapText="1"/>
    </xf>
    <xf numFmtId="165" fontId="0" fillId="4" borderId="0" xfId="0" applyNumberFormat="1" applyFill="1" applyAlignment="1">
      <alignment horizontal="right" wrapText="1"/>
    </xf>
    <xf numFmtId="166" fontId="1" fillId="0" borderId="0" xfId="0" applyNumberFormat="1" applyFont="1" applyAlignment="1">
      <alignment wrapText="1"/>
    </xf>
    <xf numFmtId="0" fontId="0" fillId="0" borderId="1" xfId="0" applyBorder="1" applyAlignment="1">
      <alignment horizontal="right" wrapText="1"/>
    </xf>
    <xf numFmtId="166" fontId="0" fillId="0" borderId="0" xfId="0" applyNumberFormat="1" applyAlignment="1">
      <alignment wrapText="1"/>
    </xf>
    <xf numFmtId="4" fontId="0" fillId="0" borderId="0" xfId="0" applyNumberFormat="1" applyAlignment="1">
      <alignment wrapText="1"/>
    </xf>
    <xf numFmtId="3" fontId="0" fillId="0" borderId="0" xfId="0" applyNumberFormat="1" applyAlignment="1">
      <alignment wrapText="1"/>
    </xf>
    <xf numFmtId="167" fontId="0" fillId="0" borderId="0" xfId="0" applyNumberFormat="1" applyAlignment="1">
      <alignment wrapText="1"/>
    </xf>
    <xf numFmtId="164" fontId="0" fillId="0" borderId="0" xfId="0" applyNumberFormat="1" applyBorder="1" applyAlignment="1">
      <alignment wrapText="1"/>
    </xf>
    <xf numFmtId="164" fontId="0" fillId="2" borderId="0" xfId="0" applyNumberFormat="1" applyFill="1" applyBorder="1" applyAlignment="1">
      <alignment wrapText="1"/>
    </xf>
  </cellXfs>
  <cellStyles count="33">
    <cellStyle name="Followed Hyperlink" xfId="2" builtinId="9" hidden="1"/>
    <cellStyle name="Followed Hyperlink" xfId="4" builtinId="9" hidden="1"/>
    <cellStyle name="Followed Hyperlink" xfId="6" builtinId="9" hidden="1"/>
    <cellStyle name="Followed Hyperlink" xfId="8" builtinId="9" hidden="1"/>
    <cellStyle name="Followed Hyperlink" xfId="10" builtinId="9" hidden="1"/>
    <cellStyle name="Followed Hyperlink" xfId="12" builtinId="9" hidden="1"/>
    <cellStyle name="Followed Hyperlink" xfId="14" builtinId="9" hidden="1"/>
    <cellStyle name="Followed Hyperlink" xfId="16" builtinId="9" hidden="1"/>
    <cellStyle name="Followed Hyperlink" xfId="18" builtinId="9" hidden="1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Hyperlink" xfId="1" builtinId="8" hidden="1"/>
    <cellStyle name="Hyperlink" xfId="3" builtinId="8" hidden="1"/>
    <cellStyle name="Hyperlink" xfId="5" builtinId="8" hidden="1"/>
    <cellStyle name="Hyperlink" xfId="7" builtinId="8" hidden="1"/>
    <cellStyle name="Hyperlink" xfId="9" builtinId="8" hidden="1"/>
    <cellStyle name="Hyperlink" xfId="11" builtinId="8" hidden="1"/>
    <cellStyle name="Hyperlink" xfId="13" builtinId="8" hidden="1"/>
    <cellStyle name="Hyperlink" xfId="15" builtinId="8" hidden="1"/>
    <cellStyle name="Hyperlink" xfId="17" builtinId="8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O52"/>
  <sheetViews>
    <sheetView tabSelected="1" workbookViewId="0">
      <selection activeCell="O35" sqref="O35"/>
    </sheetView>
  </sheetViews>
  <sheetFormatPr baseColWidth="10" defaultRowHeight="16" x14ac:dyDescent="0.2"/>
  <cols>
    <col min="1" max="1" width="28.33203125" customWidth="1"/>
    <col min="2" max="2" width="20" bestFit="1" customWidth="1"/>
    <col min="3" max="3" width="20" customWidth="1"/>
    <col min="4" max="4" width="19.1640625" bestFit="1" customWidth="1"/>
    <col min="5" max="5" width="23.1640625" bestFit="1" customWidth="1"/>
    <col min="6" max="6" width="27.5" customWidth="1"/>
    <col min="7" max="7" width="24.6640625" customWidth="1"/>
    <col min="8" max="11" width="21.33203125" customWidth="1"/>
    <col min="12" max="12" width="58.1640625" bestFit="1" customWidth="1"/>
    <col min="15" max="15" width="11" bestFit="1" customWidth="1"/>
  </cols>
  <sheetData>
    <row r="1" spans="1:12" ht="33" thickBot="1" x14ac:dyDescent="0.25">
      <c r="A1" s="26" t="s">
        <v>25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2" ht="48" x14ac:dyDescent="0.2">
      <c r="A2" s="21" t="s">
        <v>4</v>
      </c>
      <c r="B2" s="4" t="s">
        <v>2</v>
      </c>
      <c r="C2" s="4"/>
      <c r="D2" s="6" t="s">
        <v>30</v>
      </c>
      <c r="E2" s="3" t="s">
        <v>52</v>
      </c>
      <c r="F2" s="3" t="s">
        <v>27</v>
      </c>
      <c r="G2" s="3" t="s">
        <v>29</v>
      </c>
      <c r="H2" s="3" t="s">
        <v>28</v>
      </c>
      <c r="I2" s="11" t="s">
        <v>53</v>
      </c>
      <c r="J2" s="11" t="s">
        <v>54</v>
      </c>
      <c r="K2" s="10" t="s">
        <v>55</v>
      </c>
      <c r="L2" s="3" t="s">
        <v>3</v>
      </c>
    </row>
    <row r="3" spans="1:12" x14ac:dyDescent="0.2">
      <c r="A3" s="2"/>
      <c r="B3" s="2"/>
      <c r="C3" s="2"/>
      <c r="D3" s="28"/>
      <c r="E3" s="2"/>
      <c r="F3" s="2"/>
      <c r="G3" s="2"/>
      <c r="H3" s="2"/>
      <c r="I3" s="29"/>
      <c r="J3" s="29"/>
      <c r="K3" s="30"/>
      <c r="L3" s="2"/>
    </row>
    <row r="4" spans="1:12" x14ac:dyDescent="0.2">
      <c r="A4" s="22" t="s">
        <v>5</v>
      </c>
      <c r="B4" s="31" t="s">
        <v>1</v>
      </c>
      <c r="C4" s="31"/>
      <c r="D4" s="32">
        <v>10800</v>
      </c>
      <c r="E4" s="33">
        <v>6300</v>
      </c>
      <c r="F4" s="34">
        <v>7200</v>
      </c>
      <c r="G4" s="34">
        <v>8100</v>
      </c>
      <c r="H4" s="35">
        <v>9000</v>
      </c>
      <c r="I4" s="36">
        <v>9900</v>
      </c>
      <c r="J4" s="36">
        <v>10800</v>
      </c>
      <c r="K4" s="37">
        <f>D4-J4</f>
        <v>0</v>
      </c>
      <c r="L4" s="2" t="s">
        <v>9</v>
      </c>
    </row>
    <row r="5" spans="1:12" x14ac:dyDescent="0.2">
      <c r="A5" s="22"/>
      <c r="B5" s="31"/>
      <c r="C5" s="31"/>
      <c r="D5" s="38"/>
      <c r="E5" s="31"/>
      <c r="F5" s="39"/>
      <c r="G5" s="31"/>
      <c r="H5" s="2"/>
      <c r="I5" s="29"/>
      <c r="J5" s="29"/>
      <c r="K5" s="30"/>
      <c r="L5" s="2"/>
    </row>
    <row r="6" spans="1:12" ht="45" x14ac:dyDescent="0.2">
      <c r="A6" s="22" t="s">
        <v>7</v>
      </c>
      <c r="B6" s="31" t="s">
        <v>6</v>
      </c>
      <c r="C6" s="31"/>
      <c r="D6" s="40">
        <v>81914.28</v>
      </c>
      <c r="E6" s="41">
        <v>16080.7</v>
      </c>
      <c r="F6" s="42">
        <f>E6+28895.94</f>
        <v>44976.639999999999</v>
      </c>
      <c r="G6" s="41">
        <f>F6</f>
        <v>44976.639999999999</v>
      </c>
      <c r="H6" s="19">
        <f>G6</f>
        <v>44976.639999999999</v>
      </c>
      <c r="I6" s="43">
        <f>H6</f>
        <v>44976.639999999999</v>
      </c>
      <c r="J6" s="43">
        <f>I6</f>
        <v>44976.639999999999</v>
      </c>
      <c r="K6" s="44">
        <f>D6-J6</f>
        <v>36937.64</v>
      </c>
      <c r="L6" s="2" t="s">
        <v>8</v>
      </c>
    </row>
    <row r="7" spans="1:12" x14ac:dyDescent="0.2">
      <c r="A7" s="22"/>
      <c r="B7" s="31"/>
      <c r="C7" s="31"/>
      <c r="D7" s="38"/>
      <c r="E7" s="31"/>
      <c r="F7" s="39"/>
      <c r="G7" s="31"/>
      <c r="H7" s="2"/>
      <c r="I7" s="29"/>
      <c r="J7" s="29"/>
      <c r="K7" s="30"/>
      <c r="L7" s="2"/>
    </row>
    <row r="8" spans="1:12" ht="30" x14ac:dyDescent="0.2">
      <c r="A8" s="22" t="s">
        <v>31</v>
      </c>
      <c r="B8" s="31" t="s">
        <v>10</v>
      </c>
      <c r="C8" s="31"/>
      <c r="D8" s="40">
        <v>21345.64</v>
      </c>
      <c r="E8" s="41">
        <v>16169.9</v>
      </c>
      <c r="F8" s="42">
        <f>E8+4982.82</f>
        <v>21152.720000000001</v>
      </c>
      <c r="G8" s="41">
        <f>F8</f>
        <v>21152.720000000001</v>
      </c>
      <c r="H8" s="19">
        <f>G8</f>
        <v>21152.720000000001</v>
      </c>
      <c r="I8" s="43">
        <f>H8</f>
        <v>21152.720000000001</v>
      </c>
      <c r="J8" s="43">
        <f>I8</f>
        <v>21152.720000000001</v>
      </c>
      <c r="K8" s="44">
        <f>D8-J8</f>
        <v>192.91999999999825</v>
      </c>
      <c r="L8" s="2" t="s">
        <v>8</v>
      </c>
    </row>
    <row r="9" spans="1:12" x14ac:dyDescent="0.2">
      <c r="A9" s="22"/>
      <c r="B9" s="31"/>
      <c r="C9" s="31"/>
      <c r="D9" s="38"/>
      <c r="E9" s="31"/>
      <c r="F9" s="31"/>
      <c r="G9" s="31"/>
      <c r="H9" s="2"/>
      <c r="I9" s="29"/>
      <c r="J9" s="29"/>
      <c r="K9" s="30"/>
      <c r="L9" s="2"/>
    </row>
    <row r="10" spans="1:12" x14ac:dyDescent="0.2">
      <c r="A10" s="22" t="s">
        <v>12</v>
      </c>
      <c r="B10" s="31" t="s">
        <v>10</v>
      </c>
      <c r="C10" s="31"/>
      <c r="D10" s="40">
        <v>47058.080000000002</v>
      </c>
      <c r="E10" s="45">
        <v>8903.92</v>
      </c>
      <c r="F10" s="46">
        <f>E10</f>
        <v>8903.92</v>
      </c>
      <c r="G10" s="42">
        <f>F10+3784.32</f>
        <v>12688.24</v>
      </c>
      <c r="H10" s="19">
        <f>G10</f>
        <v>12688.24</v>
      </c>
      <c r="I10" s="47">
        <f>H10+6108.72</f>
        <v>18796.96</v>
      </c>
      <c r="J10" s="43">
        <f>I10</f>
        <v>18796.96</v>
      </c>
      <c r="K10" s="44">
        <f>D10-J10</f>
        <v>28261.120000000003</v>
      </c>
      <c r="L10" s="2" t="s">
        <v>11</v>
      </c>
    </row>
    <row r="11" spans="1:12" x14ac:dyDescent="0.2">
      <c r="A11" s="22"/>
      <c r="B11" s="31"/>
      <c r="C11" s="31"/>
      <c r="D11" s="38"/>
      <c r="E11" s="31"/>
      <c r="F11" s="31"/>
      <c r="G11" s="31"/>
      <c r="H11" s="2"/>
      <c r="I11" s="29"/>
      <c r="J11" s="29"/>
      <c r="K11" s="30"/>
      <c r="L11" s="2"/>
    </row>
    <row r="12" spans="1:12" x14ac:dyDescent="0.2">
      <c r="A12" s="22" t="s">
        <v>14</v>
      </c>
      <c r="B12" s="31" t="s">
        <v>13</v>
      </c>
      <c r="C12" s="31"/>
      <c r="D12" s="40">
        <v>2123.8000000000002</v>
      </c>
      <c r="E12" s="31"/>
      <c r="F12" s="31"/>
      <c r="G12" s="31"/>
      <c r="H12" s="48">
        <v>2123.8000000000002</v>
      </c>
      <c r="I12" s="49">
        <f>H12</f>
        <v>2123.8000000000002</v>
      </c>
      <c r="J12" s="49">
        <f>I12</f>
        <v>2123.8000000000002</v>
      </c>
      <c r="K12" s="50">
        <f>D12-H12</f>
        <v>0</v>
      </c>
      <c r="L12" s="2"/>
    </row>
    <row r="13" spans="1:12" ht="17" thickBot="1" x14ac:dyDescent="0.25">
      <c r="A13" s="22"/>
      <c r="B13" s="31"/>
      <c r="C13" s="31"/>
      <c r="D13" s="40"/>
      <c r="E13" s="31"/>
      <c r="F13" s="31"/>
      <c r="G13" s="31"/>
      <c r="H13" s="2"/>
      <c r="I13" s="29"/>
      <c r="J13" s="29"/>
      <c r="K13" s="30"/>
      <c r="L13" s="2"/>
    </row>
    <row r="14" spans="1:12" ht="17" thickBot="1" x14ac:dyDescent="0.25">
      <c r="A14" s="5" t="s">
        <v>51</v>
      </c>
      <c r="B14" s="51">
        <v>240000</v>
      </c>
      <c r="C14" s="51"/>
      <c r="D14" s="52">
        <f>SUM(D4:D13)</f>
        <v>163241.79999999999</v>
      </c>
      <c r="E14" s="53">
        <f>SUM(E4:E13)</f>
        <v>47454.52</v>
      </c>
      <c r="F14" s="53">
        <f>F4+F6+F8+F10</f>
        <v>82233.279999999999</v>
      </c>
      <c r="G14" s="53">
        <f>SUM(G4:G13)</f>
        <v>86917.6</v>
      </c>
      <c r="H14" s="54">
        <f>SUM(H4:H13)</f>
        <v>89941.400000000009</v>
      </c>
      <c r="I14" s="55">
        <f>SUM(I4:I13)</f>
        <v>96950.12000000001</v>
      </c>
      <c r="J14" s="55">
        <f>SUM(J4:J13)</f>
        <v>97850.12000000001</v>
      </c>
      <c r="K14" s="56">
        <f>SUM(K4:K13)</f>
        <v>65391.68</v>
      </c>
      <c r="L14" s="14"/>
    </row>
    <row r="15" spans="1:12" ht="17" thickBot="1" x14ac:dyDescent="0.25">
      <c r="A15" s="2"/>
      <c r="B15" s="57"/>
      <c r="C15" s="57"/>
      <c r="D15" s="57"/>
      <c r="E15" s="57"/>
      <c r="F15" s="57"/>
      <c r="G15" s="57"/>
      <c r="H15" s="2"/>
      <c r="I15" s="29"/>
      <c r="J15" s="29"/>
      <c r="K15" s="58"/>
      <c r="L15" s="2"/>
    </row>
    <row r="16" spans="1:12" ht="48" x14ac:dyDescent="0.2">
      <c r="A16" s="22" t="s">
        <v>0</v>
      </c>
      <c r="B16" s="57"/>
      <c r="C16" s="57"/>
      <c r="D16" s="6" t="s">
        <v>30</v>
      </c>
      <c r="E16" s="57"/>
      <c r="F16" s="57"/>
      <c r="G16" s="3" t="s">
        <v>29</v>
      </c>
      <c r="H16" s="3" t="s">
        <v>28</v>
      </c>
      <c r="I16" s="11"/>
      <c r="J16" s="11"/>
      <c r="K16" s="10" t="s">
        <v>55</v>
      </c>
      <c r="L16" s="2"/>
    </row>
    <row r="17" spans="1:15" x14ac:dyDescent="0.2">
      <c r="A17" s="2"/>
      <c r="B17" s="57"/>
      <c r="C17" s="57"/>
      <c r="D17" s="59"/>
      <c r="E17" s="57"/>
      <c r="F17" s="57"/>
      <c r="G17" s="57"/>
      <c r="H17" s="2"/>
      <c r="I17" s="29"/>
      <c r="J17" s="29"/>
      <c r="K17" s="30"/>
      <c r="L17" s="2"/>
    </row>
    <row r="18" spans="1:15" x14ac:dyDescent="0.2">
      <c r="A18" s="23"/>
      <c r="B18" s="57"/>
      <c r="C18" s="57"/>
      <c r="D18" s="59"/>
      <c r="E18" s="57"/>
      <c r="F18" s="57"/>
      <c r="G18" s="57"/>
      <c r="H18" s="2"/>
      <c r="I18" s="29"/>
      <c r="J18" s="29"/>
      <c r="K18" s="30"/>
      <c r="L18" s="2"/>
    </row>
    <row r="19" spans="1:15" x14ac:dyDescent="0.2">
      <c r="A19" s="2"/>
      <c r="B19" s="31"/>
      <c r="C19" s="31"/>
      <c r="D19" s="38"/>
      <c r="E19" s="31"/>
      <c r="F19" s="31"/>
      <c r="G19" s="31"/>
      <c r="H19" s="2"/>
      <c r="I19" s="29"/>
      <c r="J19" s="29"/>
      <c r="K19" s="30"/>
      <c r="L19" s="2"/>
    </row>
    <row r="20" spans="1:15" ht="48" x14ac:dyDescent="0.2">
      <c r="A20" s="22" t="s">
        <v>16</v>
      </c>
      <c r="B20" s="31" t="s">
        <v>24</v>
      </c>
      <c r="C20" s="31"/>
      <c r="D20" s="40">
        <v>11832.6</v>
      </c>
      <c r="E20" s="31"/>
      <c r="F20" s="31"/>
      <c r="G20" s="31"/>
      <c r="H20" s="48">
        <v>8646.9</v>
      </c>
      <c r="I20" s="47">
        <f>H20+3185.7</f>
        <v>11832.599999999999</v>
      </c>
      <c r="J20" s="49">
        <f>I20</f>
        <v>11832.599999999999</v>
      </c>
      <c r="K20" s="50">
        <f>D20-J20</f>
        <v>0</v>
      </c>
      <c r="L20" s="2" t="s">
        <v>57</v>
      </c>
    </row>
    <row r="21" spans="1:15" ht="45" x14ac:dyDescent="0.2">
      <c r="A21" s="22" t="s">
        <v>19</v>
      </c>
      <c r="B21" s="31" t="s">
        <v>17</v>
      </c>
      <c r="C21" s="31"/>
      <c r="D21" s="40">
        <v>59667.54</v>
      </c>
      <c r="E21" s="31"/>
      <c r="F21" s="31"/>
      <c r="G21" s="60">
        <v>7048.32</v>
      </c>
      <c r="H21" s="48">
        <f>G21+23879.48</f>
        <v>30927.8</v>
      </c>
      <c r="I21" s="47">
        <f>H21+28739.74</f>
        <v>59667.54</v>
      </c>
      <c r="J21" s="47">
        <f>I21</f>
        <v>59667.54</v>
      </c>
      <c r="K21" s="50">
        <f>D21-J21</f>
        <v>0</v>
      </c>
      <c r="L21" s="2" t="s">
        <v>18</v>
      </c>
    </row>
    <row r="22" spans="1:15" ht="30" x14ac:dyDescent="0.2">
      <c r="A22" s="22" t="s">
        <v>21</v>
      </c>
      <c r="B22" s="31" t="s">
        <v>20</v>
      </c>
      <c r="C22" s="31"/>
      <c r="D22" s="40">
        <v>71420.820000000007</v>
      </c>
      <c r="E22" s="31"/>
      <c r="F22" s="31"/>
      <c r="G22" s="61">
        <v>20860.240000000002</v>
      </c>
      <c r="H22" s="48">
        <f>G22+20477.79</f>
        <v>41338.03</v>
      </c>
      <c r="I22" s="47">
        <f>H22+30082.79</f>
        <v>71420.820000000007</v>
      </c>
      <c r="J22" s="47">
        <f>I22</f>
        <v>71420.820000000007</v>
      </c>
      <c r="K22" s="50">
        <f>D22-J22</f>
        <v>0</v>
      </c>
      <c r="L22" s="2" t="s">
        <v>18</v>
      </c>
    </row>
    <row r="23" spans="1:15" ht="17" thickBot="1" x14ac:dyDescent="0.25">
      <c r="A23" s="15"/>
      <c r="B23" s="62"/>
      <c r="C23" s="62"/>
      <c r="D23" s="8"/>
      <c r="E23" s="7"/>
      <c r="F23" s="7"/>
      <c r="G23" s="7"/>
      <c r="H23" s="62"/>
      <c r="I23" s="63"/>
      <c r="J23" s="63"/>
      <c r="K23" s="64"/>
      <c r="L23" s="15"/>
    </row>
    <row r="24" spans="1:15" x14ac:dyDescent="0.2">
      <c r="A24" s="24" t="s">
        <v>50</v>
      </c>
      <c r="B24" s="65"/>
      <c r="C24" s="65"/>
      <c r="D24" s="9"/>
      <c r="E24" s="9"/>
      <c r="F24" s="9"/>
      <c r="G24" s="12">
        <f>SUM(G17:G23)</f>
        <v>27908.560000000001</v>
      </c>
      <c r="H24" s="13">
        <f>SUM(H17:H23)</f>
        <v>80912.73</v>
      </c>
      <c r="I24" s="13">
        <f>SUM(I20:I23)</f>
        <v>142920.96000000002</v>
      </c>
      <c r="J24" s="13">
        <f>SUM(J20:J23)</f>
        <v>142920.96000000002</v>
      </c>
      <c r="K24" s="13">
        <f>SUM(K18:K23)</f>
        <v>0</v>
      </c>
      <c r="L24" s="16"/>
    </row>
    <row r="25" spans="1:15" x14ac:dyDescent="0.2">
      <c r="A25" s="25"/>
      <c r="B25" s="25"/>
      <c r="C25" s="25"/>
      <c r="D25" s="9"/>
      <c r="E25" s="9"/>
      <c r="F25" s="9"/>
      <c r="G25" s="9"/>
      <c r="H25" s="25"/>
      <c r="I25" s="25"/>
      <c r="J25" s="25"/>
      <c r="K25" s="25"/>
      <c r="L25" s="16"/>
    </row>
    <row r="26" spans="1:15" x14ac:dyDescent="0.2">
      <c r="A26" s="9"/>
      <c r="B26" s="66"/>
      <c r="C26" s="66"/>
      <c r="D26" s="66"/>
      <c r="E26" s="66"/>
      <c r="F26" s="66"/>
      <c r="G26" s="66"/>
      <c r="H26" s="67"/>
      <c r="I26" s="67"/>
      <c r="J26" s="67"/>
      <c r="K26" s="67"/>
      <c r="L26" s="17"/>
    </row>
    <row r="27" spans="1:15" x14ac:dyDescent="0.2">
      <c r="A27" s="25"/>
      <c r="B27" s="68"/>
      <c r="C27" s="68"/>
      <c r="D27" s="68"/>
      <c r="E27" s="69"/>
      <c r="F27" s="69"/>
      <c r="G27" s="69"/>
      <c r="H27" s="70"/>
      <c r="I27" s="70"/>
      <c r="J27" s="70"/>
      <c r="K27" s="70"/>
      <c r="L27" s="2"/>
    </row>
    <row r="28" spans="1:15" ht="17" thickBot="1" x14ac:dyDescent="0.25">
      <c r="A28" s="5" t="s">
        <v>38</v>
      </c>
      <c r="B28" s="71" t="s">
        <v>37</v>
      </c>
      <c r="C28" s="72" t="s">
        <v>58</v>
      </c>
      <c r="D28" s="73" t="s">
        <v>39</v>
      </c>
      <c r="E28" s="73" t="s">
        <v>40</v>
      </c>
      <c r="F28" s="73" t="s">
        <v>41</v>
      </c>
      <c r="G28" s="74" t="s">
        <v>42</v>
      </c>
      <c r="H28" s="75" t="s">
        <v>43</v>
      </c>
      <c r="I28" s="18" t="s">
        <v>33</v>
      </c>
      <c r="J28" s="18" t="s">
        <v>34</v>
      </c>
      <c r="K28" s="15" t="s">
        <v>35</v>
      </c>
      <c r="L28" s="18" t="s">
        <v>56</v>
      </c>
    </row>
    <row r="29" spans="1:15" x14ac:dyDescent="0.2">
      <c r="A29" s="2"/>
      <c r="B29" s="41"/>
      <c r="C29" s="76">
        <v>5400</v>
      </c>
      <c r="D29" s="76">
        <v>13073.9</v>
      </c>
      <c r="E29" s="76">
        <v>28170.62</v>
      </c>
      <c r="F29" s="76">
        <v>34778.76</v>
      </c>
      <c r="G29" s="41">
        <v>32592.880000000001</v>
      </c>
      <c r="H29" s="19">
        <v>56027.97</v>
      </c>
      <c r="I29" s="19">
        <v>52155.26</v>
      </c>
      <c r="J29" s="19">
        <v>17500</v>
      </c>
      <c r="K29" s="19">
        <f>SUM(B29:J29)</f>
        <v>239699.39</v>
      </c>
      <c r="L29" s="19">
        <f>SUM(B29:J29)</f>
        <v>239699.39</v>
      </c>
      <c r="O29" s="1"/>
    </row>
    <row r="30" spans="1:15" x14ac:dyDescent="0.2">
      <c r="A30" s="2"/>
      <c r="B30" s="31"/>
      <c r="C30" s="31"/>
      <c r="D30" s="31"/>
      <c r="E30" s="31"/>
      <c r="F30" s="31"/>
      <c r="G30" s="31"/>
      <c r="H30" s="2"/>
      <c r="I30" s="2"/>
      <c r="J30" s="2"/>
      <c r="K30" s="2"/>
      <c r="L30" s="2"/>
    </row>
    <row r="31" spans="1:15" x14ac:dyDescent="0.2">
      <c r="A31" s="2"/>
      <c r="B31" s="31"/>
      <c r="C31" s="31"/>
      <c r="D31" s="31"/>
      <c r="E31" s="31"/>
      <c r="F31" s="31"/>
      <c r="G31" s="31"/>
      <c r="H31" s="2"/>
      <c r="I31" s="2"/>
      <c r="J31" s="2"/>
      <c r="K31" s="77">
        <f>B14-K29</f>
        <v>300.60999999998603</v>
      </c>
      <c r="L31" s="2"/>
    </row>
    <row r="32" spans="1:15" x14ac:dyDescent="0.2">
      <c r="A32" s="2"/>
      <c r="B32" s="31"/>
      <c r="C32" s="31"/>
      <c r="D32" s="31"/>
      <c r="E32" s="31"/>
      <c r="F32" s="31"/>
      <c r="G32" s="31"/>
      <c r="H32" s="2"/>
      <c r="I32" s="2"/>
      <c r="J32" s="2"/>
      <c r="K32" s="2"/>
      <c r="L32" s="2"/>
    </row>
    <row r="33" spans="1:12" x14ac:dyDescent="0.2">
      <c r="A33" s="2"/>
      <c r="B33" s="31"/>
      <c r="C33" s="31"/>
      <c r="D33" s="31"/>
      <c r="E33" s="31"/>
      <c r="F33" s="31"/>
      <c r="G33" s="31"/>
      <c r="H33" s="2"/>
      <c r="I33" s="2"/>
      <c r="J33" s="2"/>
      <c r="K33" s="2"/>
      <c r="L33" s="2"/>
    </row>
    <row r="34" spans="1:12" x14ac:dyDescent="0.2">
      <c r="A34" s="2"/>
      <c r="B34" s="31"/>
      <c r="C34" s="31"/>
      <c r="D34" s="31"/>
      <c r="E34" s="31"/>
      <c r="F34" s="31"/>
      <c r="G34" s="31"/>
      <c r="H34" s="2"/>
      <c r="I34" s="2"/>
      <c r="J34" s="19"/>
      <c r="K34" s="2"/>
      <c r="L34" s="2"/>
    </row>
    <row r="35" spans="1:12" x14ac:dyDescent="0.2">
      <c r="A35" s="2"/>
      <c r="B35" s="31"/>
      <c r="C35" s="31"/>
      <c r="D35" s="31"/>
      <c r="E35" s="31"/>
      <c r="F35" s="31"/>
      <c r="G35" s="31"/>
      <c r="H35" s="2"/>
      <c r="I35" s="2"/>
      <c r="J35" s="2"/>
      <c r="K35" s="2"/>
      <c r="L35" s="2"/>
    </row>
    <row r="36" spans="1:12" ht="17" thickBot="1" x14ac:dyDescent="0.25">
      <c r="A36" s="26" t="s">
        <v>26</v>
      </c>
      <c r="B36" s="78"/>
      <c r="C36" s="78"/>
      <c r="D36" s="78"/>
      <c r="E36" s="78"/>
      <c r="F36" s="78"/>
      <c r="G36" s="78"/>
      <c r="H36" s="20"/>
      <c r="I36" s="20"/>
      <c r="J36" s="20"/>
      <c r="K36" s="20"/>
      <c r="L36" s="20"/>
    </row>
    <row r="37" spans="1:12" ht="45" x14ac:dyDescent="0.2">
      <c r="A37" s="22" t="s">
        <v>22</v>
      </c>
      <c r="B37" s="31" t="s">
        <v>23</v>
      </c>
      <c r="C37" s="31"/>
      <c r="D37" s="41">
        <v>70206.759999999995</v>
      </c>
      <c r="E37" s="31"/>
      <c r="F37" s="31"/>
      <c r="G37" s="31"/>
      <c r="H37" s="2"/>
      <c r="I37" s="2"/>
      <c r="J37" s="2"/>
      <c r="K37" s="2"/>
      <c r="L37" s="2" t="s">
        <v>18</v>
      </c>
    </row>
    <row r="38" spans="1:12" x14ac:dyDescent="0.2">
      <c r="A38" s="2"/>
      <c r="B38" s="31"/>
      <c r="C38" s="31"/>
      <c r="D38" s="31"/>
      <c r="E38" s="31"/>
      <c r="F38" s="31"/>
      <c r="G38" s="31"/>
      <c r="H38" s="2"/>
      <c r="I38" s="2"/>
      <c r="J38" s="2"/>
      <c r="K38" s="19"/>
      <c r="L38" s="2"/>
    </row>
    <row r="39" spans="1:12" x14ac:dyDescent="0.2">
      <c r="A39" s="2"/>
      <c r="B39" s="31"/>
      <c r="C39" s="31"/>
      <c r="D39" s="31"/>
      <c r="E39" s="31"/>
      <c r="F39" s="31"/>
      <c r="G39" s="31"/>
      <c r="H39" s="2"/>
      <c r="I39" s="2"/>
      <c r="J39" s="2"/>
      <c r="K39" s="2"/>
      <c r="L39" s="2"/>
    </row>
    <row r="40" spans="1:12" x14ac:dyDescent="0.2">
      <c r="A40" s="2" t="s">
        <v>36</v>
      </c>
      <c r="B40" s="79">
        <f>B14</f>
        <v>240000</v>
      </c>
      <c r="C40" s="79"/>
      <c r="D40" s="2"/>
      <c r="E40" s="2"/>
      <c r="F40" s="2"/>
      <c r="G40" s="2"/>
      <c r="H40" s="2"/>
      <c r="I40" s="2"/>
      <c r="J40" s="2"/>
      <c r="K40" s="2"/>
      <c r="L40" s="2"/>
    </row>
    <row r="41" spans="1:12" x14ac:dyDescent="0.2">
      <c r="A41" s="2" t="s">
        <v>15</v>
      </c>
      <c r="B41" s="79">
        <f>D14</f>
        <v>163241.79999999999</v>
      </c>
      <c r="C41" s="79"/>
      <c r="D41" s="2"/>
      <c r="E41" s="2"/>
      <c r="F41" s="80">
        <v>91900.78</v>
      </c>
      <c r="G41" s="2"/>
      <c r="H41" s="2"/>
      <c r="I41" s="2"/>
      <c r="J41" s="2"/>
      <c r="K41" s="2"/>
      <c r="L41" s="2"/>
    </row>
    <row r="42" spans="1:12" ht="32" x14ac:dyDescent="0.2">
      <c r="A42" s="2" t="s">
        <v>45</v>
      </c>
      <c r="B42" s="79">
        <v>6826.5</v>
      </c>
      <c r="C42" s="79"/>
      <c r="D42" s="2"/>
      <c r="E42" s="2"/>
      <c r="F42" s="81">
        <v>95067.28</v>
      </c>
      <c r="G42" s="2"/>
      <c r="H42" s="2"/>
      <c r="I42" s="2"/>
      <c r="J42" s="2"/>
      <c r="K42" s="2"/>
      <c r="L42" s="2"/>
    </row>
    <row r="43" spans="1:12" x14ac:dyDescent="0.2">
      <c r="A43" s="2" t="s">
        <v>46</v>
      </c>
      <c r="B43" s="79">
        <f>B40-B41-B42</f>
        <v>69931.700000000012</v>
      </c>
      <c r="C43" s="79"/>
      <c r="D43" s="2"/>
      <c r="E43" s="2"/>
      <c r="F43" s="82">
        <f>F42-F41</f>
        <v>3166.5</v>
      </c>
      <c r="G43" s="2"/>
      <c r="H43" s="2"/>
      <c r="I43" s="2"/>
      <c r="J43" s="2"/>
      <c r="K43" s="2"/>
      <c r="L43" s="2"/>
    </row>
    <row r="44" spans="1:12" ht="32" x14ac:dyDescent="0.2">
      <c r="A44" s="2" t="s">
        <v>47</v>
      </c>
      <c r="B44" s="83">
        <f>K14</f>
        <v>65391.68</v>
      </c>
      <c r="C44" s="2" t="s">
        <v>49</v>
      </c>
      <c r="D44" s="2"/>
      <c r="E44" s="2"/>
      <c r="F44" s="2"/>
      <c r="G44" s="2"/>
      <c r="H44" s="2"/>
      <c r="I44" s="2"/>
      <c r="J44" s="2"/>
      <c r="K44" s="2"/>
      <c r="L44" s="2"/>
    </row>
    <row r="45" spans="1:12" x14ac:dyDescent="0.2">
      <c r="A45" s="27" t="s">
        <v>48</v>
      </c>
      <c r="B45" s="84">
        <f>B43+B44</f>
        <v>135323.38</v>
      </c>
      <c r="C45" s="84"/>
      <c r="D45" s="2"/>
      <c r="E45" s="2"/>
      <c r="F45" s="2"/>
      <c r="G45" s="2"/>
      <c r="H45" s="2"/>
      <c r="I45" s="2"/>
      <c r="J45" s="2"/>
      <c r="K45" s="2"/>
      <c r="L45" s="2"/>
    </row>
    <row r="46" spans="1:12" x14ac:dyDescent="0.2">
      <c r="A46" s="2"/>
      <c r="B46" s="79"/>
      <c r="C46" s="79"/>
      <c r="D46" s="2"/>
      <c r="E46" s="2"/>
      <c r="F46" s="2"/>
      <c r="G46" s="2"/>
      <c r="H46" s="2"/>
      <c r="I46" s="2"/>
      <c r="J46" s="2"/>
      <c r="K46" s="2"/>
      <c r="L46" s="2"/>
    </row>
    <row r="47" spans="1:12" x14ac:dyDescent="0.2">
      <c r="A47" s="2"/>
      <c r="B47" s="2"/>
      <c r="C47" s="2"/>
      <c r="D47" s="2"/>
      <c r="E47" s="2"/>
      <c r="F47" s="2"/>
      <c r="G47" s="2"/>
      <c r="H47" s="2"/>
      <c r="I47" s="2"/>
      <c r="J47" s="2"/>
      <c r="K47" s="2"/>
      <c r="L47" s="2"/>
    </row>
    <row r="48" spans="1:12" ht="32" x14ac:dyDescent="0.2">
      <c r="A48" s="2" t="s">
        <v>44</v>
      </c>
      <c r="B48" s="2"/>
      <c r="C48" s="2"/>
      <c r="D48" s="2"/>
      <c r="E48" s="2"/>
      <c r="F48" s="2"/>
      <c r="G48" s="2"/>
      <c r="H48" s="2"/>
      <c r="I48" s="2"/>
      <c r="J48" s="2"/>
      <c r="K48" s="2"/>
      <c r="L48" s="2"/>
    </row>
    <row r="49" spans="1:12" x14ac:dyDescent="0.2">
      <c r="A49" s="2"/>
      <c r="B49" s="2"/>
      <c r="C49" s="2"/>
      <c r="D49" s="2"/>
      <c r="E49" s="2"/>
      <c r="F49" s="2"/>
      <c r="G49" s="2"/>
      <c r="H49" s="2"/>
      <c r="I49" s="2"/>
      <c r="J49" s="2"/>
      <c r="K49" s="2"/>
      <c r="L49" s="2"/>
    </row>
    <row r="50" spans="1:12" x14ac:dyDescent="0.2">
      <c r="A50" s="2"/>
      <c r="B50" s="79"/>
      <c r="C50" s="79"/>
      <c r="D50" s="2"/>
      <c r="E50" s="2"/>
      <c r="F50" s="2"/>
      <c r="G50" s="2"/>
      <c r="H50" s="2"/>
      <c r="I50" s="2"/>
      <c r="J50" s="2"/>
      <c r="K50" s="2"/>
      <c r="L50" s="2"/>
    </row>
    <row r="51" spans="1:12" x14ac:dyDescent="0.2">
      <c r="A51" s="2"/>
    </row>
    <row r="52" spans="1:12" x14ac:dyDescent="0.2">
      <c r="E52" t="s">
        <v>32</v>
      </c>
    </row>
  </sheetData>
  <phoneticPr fontId="10" type="noConversion"/>
  <pageMargins left="0.75" right="0.75" top="1" bottom="1" header="0.5" footer="0.5"/>
  <pageSetup scale="42" fitToWidth="2" orientation="landscape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>DEEPBLU Studios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Amye Osti</dc:creator>
  <cp:lastModifiedBy>Microsoft Office User</cp:lastModifiedBy>
  <cp:lastPrinted>2014-04-08T18:13:25Z</cp:lastPrinted>
  <dcterms:created xsi:type="dcterms:W3CDTF">2014-02-06T18:19:53Z</dcterms:created>
  <dcterms:modified xsi:type="dcterms:W3CDTF">2016-05-12T14:45:02Z</dcterms:modified>
</cp:coreProperties>
</file>